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80" windowHeight="5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<sst xmlns="http://schemas.openxmlformats.org/spreadsheetml/2006/main" count="44" uniqueCount="29">
  <si>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MONTH</t>
  </si>
  <si>
    <t>BASIC</t>
  </si>
  <si>
    <t>DP</t>
  </si>
  <si>
    <t>DA</t>
  </si>
  <si>
    <t>NewBasic</t>
  </si>
  <si>
    <t>NewDa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</si>
  <si>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</si>
  <si>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</si>
  <si>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</si>
  <si>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</si>
  <si>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</si>
  <si>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</si>
  <si>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</si>
  <si>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</si>
  <si>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</si>
  <si>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</si>
  <si>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</si>
  <si>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</si>
  <si>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Select Month of Increment</t>
  </si>
  <si>
    <t>Annual Increment</t>
  </si>
  <si>
    <t>Basic As On 01-01-2007</t>
  </si>
  <si>
    <t>Total Arrears</t>
  </si>
  <si>
    <t>Total1</t>
  </si>
  <si>
    <t>Total2</t>
  </si>
  <si>
    <t>Arrears</t>
  </si>
  <si>
    <t>1. Increment 3% on Basic Pay and rounded off  to the next Ten Rupees. (As Implemented to Central Govt. Employees.)</t>
  </si>
  <si>
    <t>Note:</t>
  </si>
  <si>
    <t>2. 68.8 % IDA as on 01-01-2007 and 30% fitment taken for New Basic Caluculation.</t>
  </si>
  <si>
    <t>Parwez Khan 
Bhopal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</si>
</sst>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0">
    <font>
      <sz val="11"/>
      <color indexed="8"/>
      <name val="Calibri"/>
      <family val="2"/>
    </font>
    <font>
      <b/>
      <sz val="10"/>
      <color indexed="12"/>
      <name val="Book Antiqua"/>
      <family val="1"/>
    </font>
    <font>
      <sz val="11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Franklin Gothic Book"/>
      <family val="2"/>
    </font>
    <font>
      <i/>
      <sz val="12"/>
      <color indexed="12"/>
      <name val="Cambria"/>
      <family val="1"/>
    </font>
    <font>
      <i/>
      <sz val="12"/>
      <color indexed="57"/>
      <name val="Cambria"/>
      <family val="1"/>
    </font>
    <font>
      <sz val="11"/>
      <color indexed="40"/>
      <name val="Calibri"/>
      <family val="2"/>
    </font>
    <font>
      <sz val="11"/>
      <color indexed="17"/>
      <name val="Arial"/>
      <family val="2"/>
    </font>
    <font>
      <sz val="14"/>
      <color indexed="8"/>
      <name val="Calibri"/>
      <family val="2"/>
    </font>
    <font>
      <sz val="12"/>
      <color indexed="6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10"/>
      <name val="Papyrus"/>
      <family val="4"/>
    </font>
    <font>
      <sz val="14"/>
      <color indexed="10"/>
      <name val="Calibri"/>
      <family val="2"/>
    </font>
    <font>
      <sz val="16"/>
      <color indexed="10"/>
      <name val="MS Reference Sans Serif"/>
      <family val="2"/>
    </font>
    <font>
      <sz val="10"/>
      <color indexed="9"/>
      <name val="Lucida Sans Unicod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>
        <color indexed="5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double">
        <color indexed="40"/>
      </left>
      <right style="double">
        <color indexed="40"/>
      </right>
      <top style="double">
        <color indexed="60"/>
      </top>
      <bottom style="double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60"/>
      </left>
      <right/>
      <top style="double">
        <color indexed="60"/>
      </top>
      <bottom style="double">
        <color indexed="60"/>
      </bottom>
    </border>
    <border>
      <left/>
      <right style="double">
        <color indexed="60"/>
      </right>
      <top style="double">
        <color indexed="60"/>
      </top>
      <bottom style="double">
        <color indexed="60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/>
      <top/>
      <bottom style="medium">
        <color indexed="53"/>
      </bottom>
    </border>
    <border>
      <left/>
      <right/>
      <top style="medium">
        <color indexed="53"/>
      </top>
      <bottom/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 hidden="1"/>
    </xf>
    <xf numFmtId="0" fontId="4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/>
    </xf>
    <xf numFmtId="0" fontId="7" fillId="24" borderId="0" xfId="0" applyFont="1" applyFill="1" applyBorder="1" applyAlignment="1" applyProtection="1">
      <alignment/>
      <protection hidden="1"/>
    </xf>
    <xf numFmtId="0" fontId="2" fillId="25" borderId="10" xfId="0" applyFont="1" applyFill="1" applyBorder="1" applyAlignment="1" applyProtection="1">
      <alignment horizontal="center"/>
      <protection locked="0"/>
    </xf>
    <xf numFmtId="0" fontId="10" fillId="11" borderId="11" xfId="0" applyFont="1" applyFill="1" applyBorder="1" applyAlignment="1" applyProtection="1">
      <alignment/>
      <protection/>
    </xf>
    <xf numFmtId="0" fontId="1" fillId="6" borderId="12" xfId="0" applyFont="1" applyFill="1" applyBorder="1" applyAlignment="1" applyProtection="1">
      <alignment horizontal="left"/>
      <protection hidden="1"/>
    </xf>
    <xf numFmtId="0" fontId="1" fillId="6" borderId="13" xfId="0" applyFont="1" applyFill="1" applyBorder="1" applyAlignment="1" applyProtection="1">
      <alignment horizontal="left"/>
      <protection hidden="1"/>
    </xf>
    <xf numFmtId="0" fontId="5" fillId="10" borderId="14" xfId="0" applyFont="1" applyFill="1" applyBorder="1" applyAlignment="1" applyProtection="1">
      <alignment horizontal="left"/>
      <protection hidden="1"/>
    </xf>
    <xf numFmtId="0" fontId="6" fillId="10" borderId="15" xfId="0" applyFont="1" applyFill="1" applyBorder="1" applyAlignment="1" applyProtection="1">
      <alignment horizontal="center"/>
      <protection hidden="1"/>
    </xf>
    <xf numFmtId="0" fontId="6" fillId="10" borderId="16" xfId="0" applyFont="1" applyFill="1" applyBorder="1" applyAlignment="1" applyProtection="1">
      <alignment horizontal="center"/>
      <protection hidden="1"/>
    </xf>
    <xf numFmtId="0" fontId="6" fillId="10" borderId="17" xfId="0" applyFont="1" applyFill="1" applyBorder="1" applyAlignment="1" applyProtection="1">
      <alignment horizontal="center"/>
      <protection hidden="1"/>
    </xf>
    <xf numFmtId="0" fontId="6" fillId="10" borderId="18" xfId="0" applyFont="1" applyFill="1" applyBorder="1" applyAlignment="1" applyProtection="1">
      <alignment horizontal="center"/>
      <protection hidden="1"/>
    </xf>
    <xf numFmtId="0" fontId="6" fillId="10" borderId="19" xfId="0" applyFont="1" applyFill="1" applyBorder="1" applyAlignment="1" applyProtection="1">
      <alignment horizontal="center"/>
      <protection hidden="1"/>
    </xf>
    <xf numFmtId="0" fontId="6" fillId="10" borderId="20" xfId="0" applyFont="1" applyFill="1" applyBorder="1" applyAlignment="1" applyProtection="1">
      <alignment horizontal="center"/>
      <protection hidden="1"/>
    </xf>
    <xf numFmtId="0" fontId="6" fillId="10" borderId="21" xfId="0" applyFont="1" applyFill="1" applyBorder="1" applyAlignment="1" applyProtection="1">
      <alignment horizontal="center"/>
      <protection hidden="1"/>
    </xf>
    <xf numFmtId="0" fontId="27" fillId="24" borderId="0" xfId="0" applyFont="1" applyFill="1" applyBorder="1" applyAlignment="1" applyProtection="1">
      <alignment/>
      <protection hidden="1"/>
    </xf>
    <xf numFmtId="0" fontId="2" fillId="24" borderId="0" xfId="0" applyFont="1" applyFill="1" applyBorder="1" applyAlignment="1" applyProtection="1">
      <alignment/>
      <protection hidden="1"/>
    </xf>
    <xf numFmtId="0" fontId="8" fillId="6" borderId="22" xfId="0" applyFont="1" applyFill="1" applyBorder="1" applyAlignment="1" applyProtection="1">
      <alignment horizontal="center"/>
      <protection/>
    </xf>
    <xf numFmtId="0" fontId="8" fillId="6" borderId="23" xfId="0" applyFont="1" applyFill="1" applyBorder="1" applyAlignment="1" applyProtection="1">
      <alignment horizontal="center"/>
      <protection/>
    </xf>
    <xf numFmtId="0" fontId="26" fillId="24" borderId="24" xfId="0" applyFont="1" applyFill="1" applyBorder="1" applyAlignment="1" applyProtection="1">
      <alignment/>
      <protection/>
    </xf>
    <xf numFmtId="0" fontId="2" fillId="0" borderId="24" xfId="0" applyFont="1" applyBorder="1" applyAlignment="1">
      <alignment/>
    </xf>
    <xf numFmtId="0" fontId="2" fillId="24" borderId="0" xfId="0" applyFont="1" applyFill="1" applyBorder="1" applyAlignment="1" applyProtection="1">
      <alignment wrapText="1"/>
      <protection hidden="1"/>
    </xf>
    <xf numFmtId="0" fontId="28" fillId="0" borderId="25" xfId="0" applyFont="1" applyFill="1" applyBorder="1" applyAlignment="1" applyProtection="1">
      <alignment vertical="top" wrapText="1"/>
      <protection/>
    </xf>
    <xf numFmtId="0" fontId="28" fillId="0" borderId="0" xfId="0" applyFont="1" applyFill="1" applyBorder="1" applyAlignment="1" applyProtection="1">
      <alignment vertical="top" wrapText="1"/>
      <protection/>
    </xf>
    <xf numFmtId="0" fontId="9" fillId="10" borderId="26" xfId="0" applyFont="1" applyFill="1" applyBorder="1" applyAlignment="1" applyProtection="1">
      <alignment horizontal="center"/>
      <protection/>
    </xf>
    <xf numFmtId="0" fontId="9" fillId="10" borderId="27" xfId="0" applyFont="1" applyFill="1" applyBorder="1" applyAlignment="1" applyProtection="1">
      <alignment horizontal="center"/>
      <protection/>
    </xf>
    <xf numFmtId="0" fontId="9" fillId="10" borderId="28" xfId="0" applyFont="1" applyFill="1" applyBorder="1" applyAlignment="1" applyProtection="1">
      <alignment horizontal="center"/>
      <protection/>
    </xf>
    <xf numFmtId="0" fontId="3" fillId="6" borderId="22" xfId="0" applyFont="1" applyFill="1" applyBorder="1" applyAlignment="1" applyProtection="1">
      <alignment horizontal="center"/>
      <protection locked="0"/>
    </xf>
    <xf numFmtId="0" fontId="11" fillId="6" borderId="23" xfId="0" applyFont="1" applyFill="1" applyBorder="1" applyAlignment="1" applyProtection="1">
      <alignment horizontal="center"/>
      <protection/>
    </xf>
    <xf numFmtId="0" fontId="29" fillId="26" borderId="29" xfId="0" applyFont="1" applyFill="1" applyBorder="1" applyAlignment="1" applyProtection="1">
      <alignment/>
      <protection hidden="1"/>
    </xf>
    <xf numFmtId="0" fontId="29" fillId="26" borderId="12" xfId="0" applyFont="1" applyFill="1" applyBorder="1" applyAlignment="1" applyProtection="1">
      <alignment/>
      <protection hidden="1"/>
    </xf>
    <xf numFmtId="0" fontId="29" fillId="26" borderId="13" xfId="0" applyFont="1" applyFill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M6" sqref="M6"/>
    </sheetView>
  </sheetViews>
  <sheetFormatPr defaultColWidth="9.140625" defaultRowHeight="15"/>
  <cols>
    <col min="1" max="1" width="9.57421875" style="2" bestFit="1" customWidth="1"/>
    <col min="2" max="2" width="7.7109375" style="2" bestFit="1" customWidth="1"/>
    <col min="3" max="3" width="10.7109375" style="2" customWidth="1"/>
    <col min="4" max="4" width="6.7109375" style="2" bestFit="1" customWidth="1"/>
    <col min="5" max="5" width="9.7109375" style="2" bestFit="1" customWidth="1"/>
    <col min="6" max="6" width="11.140625" style="2" bestFit="1" customWidth="1"/>
    <col min="7" max="7" width="8.7109375" style="2" bestFit="1" customWidth="1"/>
    <col min="8" max="8" width="8.00390625" style="2" bestFit="1" customWidth="1"/>
    <col min="9" max="9" width="7.8515625" style="2" bestFit="1" customWidth="1"/>
    <col min="10" max="16384" width="9.140625" style="2" customWidth="1"/>
  </cols>
  <sheetData>
    <row r="1" ht="15" thickBot="1"/>
    <row r="2" spans="1:9" ht="21.75" thickBot="1" thickTop="1">
      <c r="A2" s="20" t="s">
        <v>20</v>
      </c>
      <c r="B2" s="21"/>
      <c r="C2" s="21"/>
      <c r="D2" s="6">
        <v>16500</v>
      </c>
      <c r="E2" s="1"/>
      <c r="F2" s="1"/>
      <c r="G2" s="22"/>
      <c r="H2" s="23"/>
      <c r="I2" s="1"/>
    </row>
    <row r="3" spans="1:15" ht="20.25" thickBot="1" thickTop="1">
      <c r="A3" s="20" t="s">
        <v>18</v>
      </c>
      <c r="B3" s="21"/>
      <c r="C3" s="21"/>
      <c r="D3" s="6" t="s">
        <v>15</v>
      </c>
      <c r="E3" s="1"/>
      <c r="F3" s="27" t="s">
        <v>21</v>
      </c>
      <c r="G3" s="28"/>
      <c r="H3" s="29"/>
      <c r="I3" s="7">
        <f>SUM(I8:I34)</f>
        <v>182202</v>
      </c>
      <c r="O3" s="3"/>
    </row>
    <row r="4" spans="1:15" ht="20.25" customHeight="1" thickBot="1" thickTop="1">
      <c r="A4" s="30" t="s">
        <v>19</v>
      </c>
      <c r="B4" s="31"/>
      <c r="C4" s="31"/>
      <c r="D4" s="6">
        <v>350</v>
      </c>
      <c r="E4" s="1"/>
      <c r="F4" s="25" t="s">
        <v>28</v>
      </c>
      <c r="G4" s="25"/>
      <c r="H4" s="4"/>
      <c r="I4" s="4"/>
      <c r="O4" s="3"/>
    </row>
    <row r="5" spans="6:16" ht="17.25" customHeight="1" thickTop="1">
      <c r="F5" s="26"/>
      <c r="G5" s="26"/>
      <c r="P5" s="3"/>
    </row>
    <row r="6" ht="17.25" thickBot="1">
      <c r="P6" s="3"/>
    </row>
    <row r="7" spans="1:9" ht="17.25" thickBot="1" thickTop="1">
      <c r="A7" s="10" t="s">
        <v>0</v>
      </c>
      <c r="B7" s="12" t="s">
        <v>1</v>
      </c>
      <c r="C7" s="13" t="s">
        <v>2</v>
      </c>
      <c r="D7" s="13" t="s">
        <v>3</v>
      </c>
      <c r="E7" s="14" t="s">
        <v>22</v>
      </c>
      <c r="F7" s="15" t="s">
        <v>4</v>
      </c>
      <c r="G7" s="16" t="s">
        <v>5</v>
      </c>
      <c r="H7" s="17" t="s">
        <v>23</v>
      </c>
      <c r="I7" s="11" t="s">
        <v>24</v>
      </c>
    </row>
    <row r="8" spans="1:9" ht="17.25" thickBot="1" thickTop="1">
      <c r="A8" s="8" t="s">
        <v>6</v>
      </c>
      <c r="B8" s="32">
        <f>D2</f>
        <v>16500</v>
      </c>
      <c r="C8" s="32">
        <f>ROUND(B8/2,0)</f>
        <v>8250</v>
      </c>
      <c r="D8" s="32">
        <f>ROUND((B8+C8)*18.8%,0)</f>
        <v>4653</v>
      </c>
      <c r="E8" s="32">
        <f>SUM(B8:D8)</f>
        <v>29403</v>
      </c>
      <c r="F8" s="32">
        <f>CEILING((B8+B8*0.688)+((B8+B8*0.688)*0.3),10)</f>
        <v>36210</v>
      </c>
      <c r="G8" s="32">
        <f>ROUND(F8*0%,0)</f>
        <v>0</v>
      </c>
      <c r="H8" s="32">
        <f>SUM(F8,G8)</f>
        <v>36210</v>
      </c>
      <c r="I8" s="33">
        <f aca="true" t="shared" si="0" ref="I8:I33">H8-E8</f>
        <v>6807</v>
      </c>
    </row>
    <row r="9" spans="1:9" ht="17.25" thickBot="1" thickTop="1">
      <c r="A9" s="9" t="s">
        <v>7</v>
      </c>
      <c r="B9" s="34">
        <f>IF(A9=$D$3,B8+$D$4,B8)</f>
        <v>16500</v>
      </c>
      <c r="C9" s="34">
        <f aca="true" t="shared" si="1" ref="C9:C33">ROUND(B9/2,0)</f>
        <v>8250</v>
      </c>
      <c r="D9" s="34">
        <f>ROUND((B9+C9)*18.8%,0)</f>
        <v>4653</v>
      </c>
      <c r="E9" s="34">
        <f aca="true" t="shared" si="2" ref="E9:E33">SUM(B9:D9)</f>
        <v>29403</v>
      </c>
      <c r="F9" s="34">
        <f>IF(A9=$D$3,(CEILING((F8*3%)+F8,10)),F8)</f>
        <v>36210</v>
      </c>
      <c r="G9" s="34">
        <f>ROUND(F9*0%,0)</f>
        <v>0</v>
      </c>
      <c r="H9" s="34">
        <f aca="true" t="shared" si="3" ref="H9:H33">SUM(F9,G9)</f>
        <v>36210</v>
      </c>
      <c r="I9" s="34">
        <f t="shared" si="0"/>
        <v>6807</v>
      </c>
    </row>
    <row r="10" spans="1:9" ht="17.25" thickBot="1" thickTop="1">
      <c r="A10" s="9" t="s">
        <v>8</v>
      </c>
      <c r="B10" s="34">
        <f aca="true" t="shared" si="4" ref="B10:B33">IF(A10=$D$3,B9+$D$4,B9)</f>
        <v>16500</v>
      </c>
      <c r="C10" s="34">
        <f t="shared" si="1"/>
        <v>8250</v>
      </c>
      <c r="D10" s="34">
        <f>ROUND((B10+C10)*18.8%,0)</f>
        <v>4653</v>
      </c>
      <c r="E10" s="34">
        <f t="shared" si="2"/>
        <v>29403</v>
      </c>
      <c r="F10" s="34">
        <f aca="true" t="shared" si="5" ref="F10:F33">IF(A10=$D$3,(CEILING((F9*3%)+F9,10)),F9)</f>
        <v>36210</v>
      </c>
      <c r="G10" s="34">
        <f>ROUND(F10*0%,0)</f>
        <v>0</v>
      </c>
      <c r="H10" s="34">
        <f t="shared" si="3"/>
        <v>36210</v>
      </c>
      <c r="I10" s="34">
        <f t="shared" si="0"/>
        <v>6807</v>
      </c>
    </row>
    <row r="11" spans="1:9" ht="17.25" thickBot="1" thickTop="1">
      <c r="A11" s="9" t="s">
        <v>9</v>
      </c>
      <c r="B11" s="34">
        <f t="shared" si="4"/>
        <v>16500</v>
      </c>
      <c r="C11" s="34">
        <f t="shared" si="1"/>
        <v>8250</v>
      </c>
      <c r="D11" s="34">
        <f>ROUND((B11+C11)*20.2%,0)</f>
        <v>5000</v>
      </c>
      <c r="E11" s="34">
        <f t="shared" si="2"/>
        <v>29750</v>
      </c>
      <c r="F11" s="34">
        <f t="shared" si="5"/>
        <v>36210</v>
      </c>
      <c r="G11" s="34">
        <f>ROUND(F11*0.8%,0)</f>
        <v>290</v>
      </c>
      <c r="H11" s="34">
        <f t="shared" si="3"/>
        <v>36500</v>
      </c>
      <c r="I11" s="34">
        <f t="shared" si="0"/>
        <v>6750</v>
      </c>
    </row>
    <row r="12" spans="1:9" ht="17.25" thickBot="1" thickTop="1">
      <c r="A12" s="9" t="s">
        <v>10</v>
      </c>
      <c r="B12" s="34">
        <f t="shared" si="4"/>
        <v>16500</v>
      </c>
      <c r="C12" s="34">
        <f t="shared" si="1"/>
        <v>8250</v>
      </c>
      <c r="D12" s="34">
        <f>ROUND((B12+C12)*20.2%,0)</f>
        <v>5000</v>
      </c>
      <c r="E12" s="34">
        <f t="shared" si="2"/>
        <v>29750</v>
      </c>
      <c r="F12" s="34">
        <f t="shared" si="5"/>
        <v>36210</v>
      </c>
      <c r="G12" s="34">
        <f>ROUND(F12*0.8%,0)</f>
        <v>290</v>
      </c>
      <c r="H12" s="34">
        <f t="shared" si="3"/>
        <v>36500</v>
      </c>
      <c r="I12" s="34">
        <f t="shared" si="0"/>
        <v>6750</v>
      </c>
    </row>
    <row r="13" spans="1:9" ht="17.25" thickBot="1" thickTop="1">
      <c r="A13" s="9" t="s">
        <v>11</v>
      </c>
      <c r="B13" s="34">
        <f t="shared" si="4"/>
        <v>16500</v>
      </c>
      <c r="C13" s="34">
        <f t="shared" si="1"/>
        <v>8250</v>
      </c>
      <c r="D13" s="34">
        <f>ROUND((B13+C13)*20.2%,0)</f>
        <v>5000</v>
      </c>
      <c r="E13" s="34">
        <f t="shared" si="2"/>
        <v>29750</v>
      </c>
      <c r="F13" s="34">
        <f t="shared" si="5"/>
        <v>36210</v>
      </c>
      <c r="G13" s="34">
        <f>ROUND(F13*0.8%,0)</f>
        <v>290</v>
      </c>
      <c r="H13" s="34">
        <f t="shared" si="3"/>
        <v>36500</v>
      </c>
      <c r="I13" s="34">
        <f t="shared" si="0"/>
        <v>6750</v>
      </c>
    </row>
    <row r="14" spans="1:9" ht="17.25" thickBot="1" thickTop="1">
      <c r="A14" s="9" t="s">
        <v>12</v>
      </c>
      <c r="B14" s="34">
        <f t="shared" si="4"/>
        <v>16500</v>
      </c>
      <c r="C14" s="34">
        <f t="shared" si="1"/>
        <v>8250</v>
      </c>
      <c r="D14" s="34">
        <f>ROUND((B14+C14)*21.1%,0)</f>
        <v>5222</v>
      </c>
      <c r="E14" s="34">
        <f t="shared" si="2"/>
        <v>29972</v>
      </c>
      <c r="F14" s="34">
        <f t="shared" si="5"/>
        <v>36210</v>
      </c>
      <c r="G14" s="34">
        <f>ROUND(F14*1.3%,0)</f>
        <v>471</v>
      </c>
      <c r="H14" s="34">
        <f t="shared" si="3"/>
        <v>36681</v>
      </c>
      <c r="I14" s="34">
        <f t="shared" si="0"/>
        <v>6709</v>
      </c>
    </row>
    <row r="15" spans="1:9" ht="17.25" thickBot="1" thickTop="1">
      <c r="A15" s="9" t="s">
        <v>13</v>
      </c>
      <c r="B15" s="34">
        <f t="shared" si="4"/>
        <v>16500</v>
      </c>
      <c r="C15" s="34">
        <f t="shared" si="1"/>
        <v>8250</v>
      </c>
      <c r="D15" s="34">
        <f>ROUND((B15+C15)*21.1%,0)</f>
        <v>5222</v>
      </c>
      <c r="E15" s="34">
        <f t="shared" si="2"/>
        <v>29972</v>
      </c>
      <c r="F15" s="34">
        <f t="shared" si="5"/>
        <v>36210</v>
      </c>
      <c r="G15" s="34">
        <f>ROUND(F15*1.3%,0)</f>
        <v>471</v>
      </c>
      <c r="H15" s="34">
        <f t="shared" si="3"/>
        <v>36681</v>
      </c>
      <c r="I15" s="34">
        <f t="shared" si="0"/>
        <v>6709</v>
      </c>
    </row>
    <row r="16" spans="1:9" ht="17.25" thickBot="1" thickTop="1">
      <c r="A16" s="9" t="s">
        <v>14</v>
      </c>
      <c r="B16" s="34">
        <f t="shared" si="4"/>
        <v>16500</v>
      </c>
      <c r="C16" s="34">
        <f t="shared" si="1"/>
        <v>8250</v>
      </c>
      <c r="D16" s="34">
        <f>ROUND((B16+C16)*21.1%,0)</f>
        <v>5222</v>
      </c>
      <c r="E16" s="34">
        <f t="shared" si="2"/>
        <v>29972</v>
      </c>
      <c r="F16" s="34">
        <f t="shared" si="5"/>
        <v>36210</v>
      </c>
      <c r="G16" s="34">
        <f>ROUND(F16*1.3%,0)</f>
        <v>471</v>
      </c>
      <c r="H16" s="34">
        <f t="shared" si="3"/>
        <v>36681</v>
      </c>
      <c r="I16" s="34">
        <f t="shared" si="0"/>
        <v>6709</v>
      </c>
    </row>
    <row r="17" spans="1:9" ht="17.25" thickBot="1" thickTop="1">
      <c r="A17" s="9" t="s">
        <v>15</v>
      </c>
      <c r="B17" s="34">
        <f t="shared" si="4"/>
        <v>16850</v>
      </c>
      <c r="C17" s="34">
        <f t="shared" si="1"/>
        <v>8425</v>
      </c>
      <c r="D17" s="34">
        <f>ROUND((B17+C17)*26%,0)</f>
        <v>6572</v>
      </c>
      <c r="E17" s="34">
        <f t="shared" si="2"/>
        <v>31847</v>
      </c>
      <c r="F17" s="34">
        <f t="shared" si="5"/>
        <v>37300</v>
      </c>
      <c r="G17" s="34">
        <f>ROUND(F17*4.2%,0)</f>
        <v>1567</v>
      </c>
      <c r="H17" s="34">
        <f t="shared" si="3"/>
        <v>38867</v>
      </c>
      <c r="I17" s="34">
        <f t="shared" si="0"/>
        <v>7020</v>
      </c>
    </row>
    <row r="18" spans="1:9" ht="17.25" thickBot="1" thickTop="1">
      <c r="A18" s="9" t="s">
        <v>16</v>
      </c>
      <c r="B18" s="34">
        <f t="shared" si="4"/>
        <v>16850</v>
      </c>
      <c r="C18" s="34">
        <f t="shared" si="1"/>
        <v>8425</v>
      </c>
      <c r="D18" s="34">
        <f>ROUND((B18+C18)*26%,0)</f>
        <v>6572</v>
      </c>
      <c r="E18" s="34">
        <f t="shared" si="2"/>
        <v>31847</v>
      </c>
      <c r="F18" s="34">
        <f t="shared" si="5"/>
        <v>37300</v>
      </c>
      <c r="G18" s="34">
        <f>ROUND(F18*4.2%,0)</f>
        <v>1567</v>
      </c>
      <c r="H18" s="34">
        <f t="shared" si="3"/>
        <v>38867</v>
      </c>
      <c r="I18" s="34">
        <f t="shared" si="0"/>
        <v>7020</v>
      </c>
    </row>
    <row r="19" spans="1:11" ht="17.25" thickBot="1" thickTop="1">
      <c r="A19" s="9" t="s">
        <v>17</v>
      </c>
      <c r="B19" s="34">
        <f t="shared" si="4"/>
        <v>16850</v>
      </c>
      <c r="C19" s="34">
        <f t="shared" si="1"/>
        <v>8425</v>
      </c>
      <c r="D19" s="34">
        <f>ROUND((B19+C19)*26%,0)</f>
        <v>6572</v>
      </c>
      <c r="E19" s="34">
        <f t="shared" si="2"/>
        <v>31847</v>
      </c>
      <c r="F19" s="34">
        <f t="shared" si="5"/>
        <v>37300</v>
      </c>
      <c r="G19" s="34">
        <f>ROUND(F19*4.2%,0)</f>
        <v>1567</v>
      </c>
      <c r="H19" s="34">
        <f t="shared" si="3"/>
        <v>38867</v>
      </c>
      <c r="I19" s="34">
        <f t="shared" si="0"/>
        <v>7020</v>
      </c>
      <c r="K19" s="5"/>
    </row>
    <row r="20" spans="1:9" ht="17.25" thickBot="1" thickTop="1">
      <c r="A20" s="9" t="s">
        <v>6</v>
      </c>
      <c r="B20" s="34">
        <f t="shared" si="4"/>
        <v>16850</v>
      </c>
      <c r="C20" s="34">
        <f t="shared" si="1"/>
        <v>8425</v>
      </c>
      <c r="D20" s="34">
        <f>ROUND((B20+C20)*28.6%,0)</f>
        <v>7229</v>
      </c>
      <c r="E20" s="34">
        <f t="shared" si="2"/>
        <v>32504</v>
      </c>
      <c r="F20" s="34">
        <f t="shared" si="5"/>
        <v>37300</v>
      </c>
      <c r="G20" s="34">
        <f>ROUND(F20*5.8%,0)</f>
        <v>2163</v>
      </c>
      <c r="H20" s="34">
        <f t="shared" si="3"/>
        <v>39463</v>
      </c>
      <c r="I20" s="34">
        <f t="shared" si="0"/>
        <v>6959</v>
      </c>
    </row>
    <row r="21" spans="1:9" ht="17.25" thickBot="1" thickTop="1">
      <c r="A21" s="9" t="s">
        <v>7</v>
      </c>
      <c r="B21" s="34">
        <f t="shared" si="4"/>
        <v>16850</v>
      </c>
      <c r="C21" s="34">
        <f t="shared" si="1"/>
        <v>8425</v>
      </c>
      <c r="D21" s="34">
        <f>ROUND((B21+C21)*28.6%,0)</f>
        <v>7229</v>
      </c>
      <c r="E21" s="34">
        <f t="shared" si="2"/>
        <v>32504</v>
      </c>
      <c r="F21" s="34">
        <f t="shared" si="5"/>
        <v>37300</v>
      </c>
      <c r="G21" s="34">
        <f>ROUND(F21*5.8%,0)</f>
        <v>2163</v>
      </c>
      <c r="H21" s="34">
        <f t="shared" si="3"/>
        <v>39463</v>
      </c>
      <c r="I21" s="34">
        <f t="shared" si="0"/>
        <v>6959</v>
      </c>
    </row>
    <row r="22" spans="1:9" ht="17.25" thickBot="1" thickTop="1">
      <c r="A22" s="9" t="s">
        <v>8</v>
      </c>
      <c r="B22" s="34">
        <f t="shared" si="4"/>
        <v>16850</v>
      </c>
      <c r="C22" s="34">
        <f t="shared" si="1"/>
        <v>8425</v>
      </c>
      <c r="D22" s="34">
        <f>ROUND((B22+C22)*28.6%,0)</f>
        <v>7229</v>
      </c>
      <c r="E22" s="34">
        <f t="shared" si="2"/>
        <v>32504</v>
      </c>
      <c r="F22" s="34">
        <f t="shared" si="5"/>
        <v>37300</v>
      </c>
      <c r="G22" s="34">
        <f>ROUND(F22*5.8%,0)</f>
        <v>2163</v>
      </c>
      <c r="H22" s="34">
        <f t="shared" si="3"/>
        <v>39463</v>
      </c>
      <c r="I22" s="34">
        <f t="shared" si="0"/>
        <v>6959</v>
      </c>
    </row>
    <row r="23" spans="1:9" ht="17.25" thickBot="1" thickTop="1">
      <c r="A23" s="9" t="s">
        <v>9</v>
      </c>
      <c r="B23" s="34">
        <f t="shared" si="4"/>
        <v>16850</v>
      </c>
      <c r="C23" s="34">
        <f t="shared" si="1"/>
        <v>8425</v>
      </c>
      <c r="D23" s="34">
        <f>ROUND((B23+C23)*29.4%,0)</f>
        <v>7431</v>
      </c>
      <c r="E23" s="34">
        <f t="shared" si="2"/>
        <v>32706</v>
      </c>
      <c r="F23" s="34">
        <f t="shared" si="5"/>
        <v>37300</v>
      </c>
      <c r="G23" s="34">
        <f>ROUND(F23*6.3%,0)</f>
        <v>2350</v>
      </c>
      <c r="H23" s="34">
        <f t="shared" si="3"/>
        <v>39650</v>
      </c>
      <c r="I23" s="34">
        <f t="shared" si="0"/>
        <v>6944</v>
      </c>
    </row>
    <row r="24" spans="1:9" ht="17.25" thickBot="1" thickTop="1">
      <c r="A24" s="9" t="s">
        <v>10</v>
      </c>
      <c r="B24" s="34">
        <f t="shared" si="4"/>
        <v>16850</v>
      </c>
      <c r="C24" s="34">
        <f t="shared" si="1"/>
        <v>8425</v>
      </c>
      <c r="D24" s="34">
        <f>ROUND((B24+C24)*29.4%,0)</f>
        <v>7431</v>
      </c>
      <c r="E24" s="34">
        <f t="shared" si="2"/>
        <v>32706</v>
      </c>
      <c r="F24" s="34">
        <f t="shared" si="5"/>
        <v>37300</v>
      </c>
      <c r="G24" s="34">
        <f>ROUND(F24*6.3%,0)</f>
        <v>2350</v>
      </c>
      <c r="H24" s="34">
        <f t="shared" si="3"/>
        <v>39650</v>
      </c>
      <c r="I24" s="34">
        <f t="shared" si="0"/>
        <v>6944</v>
      </c>
    </row>
    <row r="25" spans="1:9" ht="17.25" thickBot="1" thickTop="1">
      <c r="A25" s="9" t="s">
        <v>11</v>
      </c>
      <c r="B25" s="34">
        <f t="shared" si="4"/>
        <v>16850</v>
      </c>
      <c r="C25" s="34">
        <f t="shared" si="1"/>
        <v>8425</v>
      </c>
      <c r="D25" s="34">
        <f>ROUND((B25+C25)*29.4%,0)</f>
        <v>7431</v>
      </c>
      <c r="E25" s="34">
        <f t="shared" si="2"/>
        <v>32706</v>
      </c>
      <c r="F25" s="34">
        <f t="shared" si="5"/>
        <v>37300</v>
      </c>
      <c r="G25" s="34">
        <f>ROUND(F25*6.3%,0)</f>
        <v>2350</v>
      </c>
      <c r="H25" s="34">
        <f t="shared" si="3"/>
        <v>39650</v>
      </c>
      <c r="I25" s="34">
        <f t="shared" si="0"/>
        <v>6944</v>
      </c>
    </row>
    <row r="26" spans="1:9" ht="17.25" thickBot="1" thickTop="1">
      <c r="A26" s="9" t="s">
        <v>12</v>
      </c>
      <c r="B26" s="34">
        <f t="shared" si="4"/>
        <v>16850</v>
      </c>
      <c r="C26" s="34">
        <f t="shared" si="1"/>
        <v>8425</v>
      </c>
      <c r="D26" s="34">
        <f>ROUND((B26+C26)*34.4%,0)</f>
        <v>8695</v>
      </c>
      <c r="E26" s="34">
        <f t="shared" si="2"/>
        <v>33970</v>
      </c>
      <c r="F26" s="34">
        <f t="shared" si="5"/>
        <v>37300</v>
      </c>
      <c r="G26" s="34">
        <f>ROUND(F26*9.2%,0)</f>
        <v>3432</v>
      </c>
      <c r="H26" s="34">
        <f t="shared" si="3"/>
        <v>40732</v>
      </c>
      <c r="I26" s="34">
        <f t="shared" si="0"/>
        <v>6762</v>
      </c>
    </row>
    <row r="27" spans="1:9" ht="17.25" thickBot="1" thickTop="1">
      <c r="A27" s="9" t="s">
        <v>13</v>
      </c>
      <c r="B27" s="34">
        <f t="shared" si="4"/>
        <v>16850</v>
      </c>
      <c r="C27" s="34">
        <f t="shared" si="1"/>
        <v>8425</v>
      </c>
      <c r="D27" s="34">
        <f>ROUND((B27+C27)*34.4%,0)</f>
        <v>8695</v>
      </c>
      <c r="E27" s="34">
        <f t="shared" si="2"/>
        <v>33970</v>
      </c>
      <c r="F27" s="34">
        <f t="shared" si="5"/>
        <v>37300</v>
      </c>
      <c r="G27" s="34">
        <f>ROUND(F27*9.2%,0)</f>
        <v>3432</v>
      </c>
      <c r="H27" s="34">
        <f t="shared" si="3"/>
        <v>40732</v>
      </c>
      <c r="I27" s="34">
        <f t="shared" si="0"/>
        <v>6762</v>
      </c>
    </row>
    <row r="28" spans="1:9" ht="17.25" thickBot="1" thickTop="1">
      <c r="A28" s="9" t="s">
        <v>14</v>
      </c>
      <c r="B28" s="34">
        <f t="shared" si="4"/>
        <v>16850</v>
      </c>
      <c r="C28" s="34">
        <f t="shared" si="1"/>
        <v>8425</v>
      </c>
      <c r="D28" s="34">
        <f>ROUND((B28+C28)*34.4%,0)</f>
        <v>8695</v>
      </c>
      <c r="E28" s="34">
        <f t="shared" si="2"/>
        <v>33970</v>
      </c>
      <c r="F28" s="34">
        <f t="shared" si="5"/>
        <v>37300</v>
      </c>
      <c r="G28" s="34">
        <f>ROUND(F28*9.2%,0)</f>
        <v>3432</v>
      </c>
      <c r="H28" s="34">
        <f t="shared" si="3"/>
        <v>40732</v>
      </c>
      <c r="I28" s="34">
        <f t="shared" si="0"/>
        <v>6762</v>
      </c>
    </row>
    <row r="29" spans="1:9" ht="17.25" thickBot="1" thickTop="1">
      <c r="A29" s="9" t="s">
        <v>15</v>
      </c>
      <c r="B29" s="34">
        <f t="shared" si="4"/>
        <v>17200</v>
      </c>
      <c r="C29" s="34">
        <f t="shared" si="1"/>
        <v>8600</v>
      </c>
      <c r="D29" s="34">
        <f>ROUND((B29+C29)*40.6%,0)</f>
        <v>10475</v>
      </c>
      <c r="E29" s="34">
        <f t="shared" si="2"/>
        <v>36275</v>
      </c>
      <c r="F29" s="34">
        <f t="shared" si="5"/>
        <v>38420</v>
      </c>
      <c r="G29" s="34">
        <f>ROUND(F29*12.9%,0)</f>
        <v>4956</v>
      </c>
      <c r="H29" s="34">
        <f t="shared" si="3"/>
        <v>43376</v>
      </c>
      <c r="I29" s="34">
        <f t="shared" si="0"/>
        <v>7101</v>
      </c>
    </row>
    <row r="30" spans="1:9" ht="17.25" thickBot="1" thickTop="1">
      <c r="A30" s="9" t="s">
        <v>16</v>
      </c>
      <c r="B30" s="34">
        <f t="shared" si="4"/>
        <v>17200</v>
      </c>
      <c r="C30" s="34">
        <f t="shared" si="1"/>
        <v>8600</v>
      </c>
      <c r="D30" s="34">
        <f>ROUND((B30+C30)*40.6%,0)</f>
        <v>10475</v>
      </c>
      <c r="E30" s="34">
        <f t="shared" si="2"/>
        <v>36275</v>
      </c>
      <c r="F30" s="34">
        <f t="shared" si="5"/>
        <v>38420</v>
      </c>
      <c r="G30" s="34">
        <f>ROUND(F30*12.9%,0)</f>
        <v>4956</v>
      </c>
      <c r="H30" s="34">
        <f t="shared" si="3"/>
        <v>43376</v>
      </c>
      <c r="I30" s="34">
        <f t="shared" si="0"/>
        <v>7101</v>
      </c>
    </row>
    <row r="31" spans="1:9" ht="17.25" thickBot="1" thickTop="1">
      <c r="A31" s="9" t="s">
        <v>17</v>
      </c>
      <c r="B31" s="34">
        <f t="shared" si="4"/>
        <v>17200</v>
      </c>
      <c r="C31" s="34">
        <f t="shared" si="1"/>
        <v>8600</v>
      </c>
      <c r="D31" s="34">
        <f>ROUND((B31+C31)*40.6%,0)</f>
        <v>10475</v>
      </c>
      <c r="E31" s="34">
        <f t="shared" si="2"/>
        <v>36275</v>
      </c>
      <c r="F31" s="34">
        <f t="shared" si="5"/>
        <v>38420</v>
      </c>
      <c r="G31" s="34">
        <f>ROUND(F31*12.9%,0)</f>
        <v>4956</v>
      </c>
      <c r="H31" s="34">
        <f t="shared" si="3"/>
        <v>43376</v>
      </c>
      <c r="I31" s="34">
        <f t="shared" si="0"/>
        <v>7101</v>
      </c>
    </row>
    <row r="32" spans="1:9" ht="17.25" thickBot="1" thickTop="1">
      <c r="A32" s="9" t="s">
        <v>6</v>
      </c>
      <c r="B32" s="34">
        <f t="shared" si="4"/>
        <v>17200</v>
      </c>
      <c r="C32" s="34">
        <f t="shared" si="1"/>
        <v>8600</v>
      </c>
      <c r="D32" s="34">
        <f>ROUND((B32+C32)*40.6%,0)</f>
        <v>10475</v>
      </c>
      <c r="E32" s="34">
        <f t="shared" si="2"/>
        <v>36275</v>
      </c>
      <c r="F32" s="34">
        <f t="shared" si="5"/>
        <v>38420</v>
      </c>
      <c r="G32" s="34">
        <f>ROUND(F32*16.6%,0)</f>
        <v>6378</v>
      </c>
      <c r="H32" s="34">
        <f t="shared" si="3"/>
        <v>44798</v>
      </c>
      <c r="I32" s="34">
        <f t="shared" si="0"/>
        <v>8523</v>
      </c>
    </row>
    <row r="33" spans="1:9" ht="17.25" thickBot="1" thickTop="1">
      <c r="A33" s="9" t="s">
        <v>7</v>
      </c>
      <c r="B33" s="34">
        <f t="shared" si="4"/>
        <v>17200</v>
      </c>
      <c r="C33" s="34">
        <f t="shared" si="1"/>
        <v>8600</v>
      </c>
      <c r="D33" s="34">
        <f>ROUND((B33+C33)*40.6%,0)</f>
        <v>10475</v>
      </c>
      <c r="E33" s="34">
        <f t="shared" si="2"/>
        <v>36275</v>
      </c>
      <c r="F33" s="34">
        <f t="shared" si="5"/>
        <v>38420</v>
      </c>
      <c r="G33" s="34">
        <f>ROUND(F33*16.6%,0)</f>
        <v>6378</v>
      </c>
      <c r="H33" s="34">
        <f t="shared" si="3"/>
        <v>44798</v>
      </c>
      <c r="I33" s="34">
        <f t="shared" si="0"/>
        <v>8523</v>
      </c>
    </row>
    <row r="34" ht="15" thickTop="1"/>
    <row r="35" ht="18">
      <c r="A35" s="18" t="s">
        <v>26</v>
      </c>
    </row>
    <row r="36" spans="1:9" ht="14.25">
      <c r="A36" s="24" t="s">
        <v>25</v>
      </c>
      <c r="B36" s="24"/>
      <c r="C36" s="24"/>
      <c r="D36" s="24"/>
      <c r="E36" s="24"/>
      <c r="F36" s="24"/>
      <c r="G36" s="24"/>
      <c r="H36" s="24"/>
      <c r="I36" s="24"/>
    </row>
    <row r="37" spans="1:9" ht="14.2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4.25">
      <c r="A38" s="19" t="s">
        <v>27</v>
      </c>
      <c r="B38" s="19"/>
      <c r="C38" s="19"/>
      <c r="D38" s="19"/>
      <c r="E38" s="19"/>
      <c r="F38" s="19"/>
      <c r="G38" s="19"/>
      <c r="H38" s="19"/>
      <c r="I38" s="19"/>
    </row>
  </sheetData>
  <sheetProtection password="F93C" sheet="1" objects="1" scenarios="1"/>
  <mergeCells count="8">
    <mergeCell ref="A38:I38"/>
    <mergeCell ref="A2:C2"/>
    <mergeCell ref="G2:H2"/>
    <mergeCell ref="A36:I37"/>
    <mergeCell ref="F4:G5"/>
    <mergeCell ref="F3:H3"/>
    <mergeCell ref="A3:C3"/>
    <mergeCell ref="A4:C4"/>
  </mergeCells>
  <dataValidations count="1">
    <dataValidation type="list" allowBlank="1" showInputMessage="1" showErrorMessage="1" sqref="D3">
      <formula1>$A$8:$A$19</formula1>
    </dataValidation>
  </dataValidations>
  <printOptions/>
  <pageMargins left="1.45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</dc:creator>
  <cp:keywords/>
  <dc:description/>
  <cp:lastModifiedBy>ankur</cp:lastModifiedBy>
  <cp:lastPrinted>2009-01-22T06:17:37Z</cp:lastPrinted>
  <dcterms:created xsi:type="dcterms:W3CDTF">2009-01-21T09:10:36Z</dcterms:created>
  <dcterms:modified xsi:type="dcterms:W3CDTF">2009-02-27T13:37:05Z</dcterms:modified>
  <cp:category/>
  <cp:version/>
  <cp:contentType/>
  <cp:contentStatus/>
</cp:coreProperties>
</file>